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5165" windowHeight="7710" activeTab="2"/>
  </bookViews>
  <sheets>
    <sheet name="Sheet1" sheetId="1" r:id="rId1"/>
    <sheet name="Kiem tra" sheetId="4" r:id="rId2"/>
    <sheet name="don vi 2" sheetId="6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R8" i="6" l="1"/>
  <c r="N8" i="6"/>
  <c r="J8" i="6"/>
  <c r="G8" i="6" s="1"/>
  <c r="T8" i="6" s="1"/>
  <c r="I8" i="6"/>
  <c r="N34" i="4"/>
  <c r="R27" i="4"/>
  <c r="I27" i="4"/>
  <c r="J27" i="4"/>
  <c r="N8" i="4"/>
  <c r="R8" i="4"/>
  <c r="Q8" i="4"/>
  <c r="I8" i="4"/>
  <c r="R9" i="4"/>
  <c r="N9" i="4"/>
  <c r="J9" i="4"/>
  <c r="I9" i="4"/>
  <c r="J10" i="4" s="1"/>
  <c r="K37" i="4"/>
  <c r="O37" i="4"/>
  <c r="M37" i="4"/>
  <c r="J21" i="4"/>
  <c r="J22" i="4"/>
  <c r="J23" i="4"/>
  <c r="J24" i="4"/>
  <c r="J26" i="4"/>
  <c r="J28" i="4"/>
  <c r="J29" i="4"/>
  <c r="J30" i="4"/>
  <c r="G30" i="4" s="1"/>
  <c r="J31" i="4"/>
  <c r="J32" i="4"/>
  <c r="J33" i="4"/>
  <c r="J34" i="4"/>
  <c r="J35" i="4"/>
  <c r="J36" i="4"/>
  <c r="J11" i="4"/>
  <c r="J12" i="4"/>
  <c r="J13" i="4"/>
  <c r="J14" i="4"/>
  <c r="J15" i="4"/>
  <c r="J16" i="4"/>
  <c r="J17" i="4"/>
  <c r="J18" i="4"/>
  <c r="J19" i="4"/>
  <c r="J20" i="4"/>
  <c r="N15" i="4"/>
  <c r="N16" i="4"/>
  <c r="N17" i="4"/>
  <c r="N18" i="4"/>
  <c r="N19" i="4"/>
  <c r="N20" i="4"/>
  <c r="N21" i="4"/>
  <c r="N22" i="4"/>
  <c r="N23" i="4"/>
  <c r="N24" i="4"/>
  <c r="N26" i="4"/>
  <c r="N27" i="4"/>
  <c r="N28" i="4"/>
  <c r="N29" i="4"/>
  <c r="N30" i="4"/>
  <c r="N31" i="4"/>
  <c r="N32" i="4"/>
  <c r="N33" i="4"/>
  <c r="N35" i="4"/>
  <c r="N36" i="4"/>
  <c r="N14" i="4"/>
  <c r="N10" i="4"/>
  <c r="N11" i="4"/>
  <c r="N12" i="4"/>
  <c r="N13" i="4"/>
  <c r="I25" i="4"/>
  <c r="J25" i="4" s="1"/>
  <c r="Q14" i="4"/>
  <c r="Q10" i="4"/>
  <c r="Q11" i="4"/>
  <c r="Q12" i="4"/>
  <c r="Q13" i="4"/>
  <c r="Q15" i="4"/>
  <c r="Q16" i="4"/>
  <c r="Q17" i="4"/>
  <c r="Q18" i="4"/>
  <c r="Q19" i="4"/>
  <c r="G19" i="4" s="1"/>
  <c r="Q20" i="4"/>
  <c r="Q21" i="4"/>
  <c r="Q22" i="4"/>
  <c r="Q23" i="4"/>
  <c r="G23" i="4" s="1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R11" i="4"/>
  <c r="R12" i="4"/>
  <c r="R13" i="4"/>
  <c r="R16" i="4"/>
  <c r="R19" i="4"/>
  <c r="D37" i="4"/>
  <c r="E37" i="4"/>
  <c r="F37" i="4"/>
  <c r="H37" i="4"/>
  <c r="P37" i="4"/>
  <c r="S37" i="4"/>
  <c r="C37" i="4"/>
  <c r="L11" i="4"/>
  <c r="L12" i="4"/>
  <c r="L13" i="4"/>
  <c r="G13" i="4" s="1"/>
  <c r="L14" i="4"/>
  <c r="G14" i="4" s="1"/>
  <c r="L15" i="4"/>
  <c r="L16" i="4"/>
  <c r="L17" i="4"/>
  <c r="L18" i="4"/>
  <c r="G18" i="4" s="1"/>
  <c r="L19" i="4"/>
  <c r="L20" i="4"/>
  <c r="L21" i="4"/>
  <c r="L22" i="4"/>
  <c r="L23" i="4"/>
  <c r="L24" i="4"/>
  <c r="L26" i="4"/>
  <c r="L28" i="4"/>
  <c r="L29" i="4"/>
  <c r="L30" i="4"/>
  <c r="L31" i="4"/>
  <c r="G31" i="4" s="1"/>
  <c r="L32" i="4"/>
  <c r="L33" i="4"/>
  <c r="L36" i="4"/>
  <c r="L8" i="4"/>
  <c r="L10" i="4"/>
  <c r="G15" i="4" l="1"/>
  <c r="G22" i="4"/>
  <c r="G35" i="4"/>
  <c r="G26" i="4"/>
  <c r="T26" i="4" s="1"/>
  <c r="G10" i="4"/>
  <c r="G34" i="4"/>
  <c r="T34" i="4" s="1"/>
  <c r="G27" i="4"/>
  <c r="T27" i="4" s="1"/>
  <c r="J8" i="4"/>
  <c r="G8" i="4" s="1"/>
  <c r="T8" i="4" s="1"/>
  <c r="G17" i="4"/>
  <c r="T17" i="4" s="1"/>
  <c r="G12" i="4"/>
  <c r="G20" i="4"/>
  <c r="T20" i="4" s="1"/>
  <c r="G16" i="4"/>
  <c r="T16" i="4" s="1"/>
  <c r="G36" i="4"/>
  <c r="T36" i="4" s="1"/>
  <c r="G32" i="4"/>
  <c r="G24" i="4"/>
  <c r="N25" i="4"/>
  <c r="G25" i="4" s="1"/>
  <c r="G11" i="4"/>
  <c r="T11" i="4" s="1"/>
  <c r="G33" i="4"/>
  <c r="T33" i="4" s="1"/>
  <c r="G29" i="4"/>
  <c r="G28" i="4"/>
  <c r="I37" i="4"/>
  <c r="G9" i="4"/>
  <c r="G21" i="4"/>
  <c r="T21" i="4" s="1"/>
  <c r="L37" i="4"/>
  <c r="Q37" i="4"/>
  <c r="T14" i="4"/>
  <c r="T35" i="4"/>
  <c r="T12" i="4"/>
  <c r="T15" i="4"/>
  <c r="T23" i="4"/>
  <c r="T24" i="4"/>
  <c r="T30" i="4"/>
  <c r="T31" i="4"/>
  <c r="T19" i="4"/>
  <c r="T22" i="4"/>
  <c r="T18" i="4"/>
  <c r="T32" i="4"/>
  <c r="T29" i="4"/>
  <c r="T13" i="4"/>
  <c r="T10" i="4"/>
  <c r="T28" i="4"/>
  <c r="R37" i="4"/>
  <c r="T25" i="4" l="1"/>
  <c r="J37" i="4"/>
  <c r="G37" i="4" s="1"/>
  <c r="T9" i="4" l="1"/>
  <c r="T37" i="4" s="1"/>
</calcChain>
</file>

<file path=xl/sharedStrings.xml><?xml version="1.0" encoding="utf-8"?>
<sst xmlns="http://schemas.openxmlformats.org/spreadsheetml/2006/main" count="121" uniqueCount="64">
  <si>
    <t>TỔNG SỐ</t>
  </si>
  <si>
    <t>Chi thuê hội trường trang trí khánh tiết</t>
  </si>
  <si>
    <t>Chi tiền ăn của đại biểu và khách mời tham dự đại hội</t>
  </si>
  <si>
    <t>Đơn vị</t>
  </si>
  <si>
    <t>Số Đảng viên</t>
  </si>
  <si>
    <t>Số chi bộ trực thuộc</t>
  </si>
  <si>
    <t>CỘNG HÒA XÃ HỘI CHỦ NGHĨA ViỆT NAM</t>
  </si>
  <si>
    <t>Độc lập - Tự do - Hạnh phúc</t>
  </si>
  <si>
    <t>Thủ trưởng đơn vị</t>
  </si>
  <si>
    <t>SỞ GIÁO DỤC VÀ ĐÀO TẠO THÀNH PHỐ HỐ CHÍ MINH</t>
  </si>
  <si>
    <t>Đảng bộ / Chi bộ……</t>
  </si>
  <si>
    <t>C</t>
  </si>
  <si>
    <t>L</t>
  </si>
  <si>
    <t>K</t>
  </si>
  <si>
    <t>DỰ TOÁN KINH PHÍ CHI TỔ CHỨC ĐẠI HỘI ĐẢNG CÁC CẤP NHIỆM KỲ 2020 - 2025</t>
  </si>
  <si>
    <t>Chi xây dựng văn kiện và chuẩn bị phương án nhân sự</t>
  </si>
  <si>
    <t>Chi nước uống và giải khát giữa giờ (trong thời gian đại hội)</t>
  </si>
  <si>
    <t>Chi thuê phòng nghỉ cho đại biểu và khách mời</t>
  </si>
  <si>
    <t>TT</t>
  </si>
  <si>
    <t>Chi bồi dưỡng cho người được trưng tập tham gia phục vụ trong những ngày tổ chức Đại hội</t>
  </si>
  <si>
    <t>Chi VPP, in ấn dự thảo văn kiện và tài liệu phục vụ đại hội, mua cặ tài liệu, sổ, bút, phù hiệu cho khách mời và đại biểu</t>
  </si>
  <si>
    <t>Chi cho công tác tuyên truyền chuẩn bị đại hội</t>
  </si>
  <si>
    <t>Chi thuê phương tiện đưa đón đại biểu và khách mời từ nơi nghỉ đến nơi tổ chức đại hội</t>
  </si>
  <si>
    <t>Chi thuốc chữa bệnh thông thường cho ĐB và khách mời</t>
  </si>
  <si>
    <t>Chi khám sức khỏe cho ứng cử viên cấp ủy cơ sở</t>
  </si>
  <si>
    <t>Kinh phí đề nghị cấp bổ sung</t>
  </si>
  <si>
    <t>Chi hỗ trợ chi bộ trực thuộc đảng bộ cơ sở</t>
  </si>
  <si>
    <t>Ngày…..tháng ….năm 2020</t>
  </si>
  <si>
    <t>DỰ TOÁN KINH PHÍ
CHI TỔ CHỨC ĐẠI HỘI ĐẢNG CÁC CẤP NHIỆM KỲ 2020-2025
(Theo Hướng dẫn số 13-HD/VPTU ngày 14 tháng 10 năm 2019 của Văn phòng Thành ủy)</t>
  </si>
  <si>
    <t>23=8-9-10</t>
  </si>
  <si>
    <t>Tổng nguồn thu của Đảng bộ/ Chi bộ 
cơ sở năm 2020</t>
  </si>
  <si>
    <t>Tổng chi hỗ trợ hoạt động của Đảng bộ/Chi bộ cơ sở năm 2020 (không bao gồm kinh phí tổ chức Đại hội Đảng)</t>
  </si>
  <si>
    <t>Đảng bộ Cơ quan Sở Giáo dục và Đào tạo Thành phố Hồ Chí Minh</t>
  </si>
  <si>
    <t>Đảng bộ Trường Cao đẳng Kỹ Thuật Lý Tự Trọng Thành phố Hồ Chí Minh</t>
  </si>
  <si>
    <t>Đảng bộ Trường Cao đẳng Công nghệ Thủ Đức</t>
  </si>
  <si>
    <t>Đảng bộ Trường Cao đẳng Kinh Tế - Kỹ Thuật Thành Phố Hồ Chí Minh</t>
  </si>
  <si>
    <t>Đảng bộ Trường Cao đẳng Kinh tế Thành phố Hồ Chí Minh</t>
  </si>
  <si>
    <t>Đảng bộ Trường Cao đẳng Bách khoa Nam Sài Gòn</t>
  </si>
  <si>
    <t>Chi bộ Trường Trung cấp Kinh tế - Kỹ thuật Nguyễn Hữu Cảnh</t>
  </si>
  <si>
    <t>Chi bộ Trường Trung cấp Bách Nghệ TP.HCM</t>
  </si>
  <si>
    <t>Chi bộ Trường Trung cấp Kinh tế - Kỹ thuật Quận 12</t>
  </si>
  <si>
    <t>Chi bộ Trung tâm Giáo dục thường xuyên Chu Văn An</t>
  </si>
  <si>
    <t>Chi bộ Trung tâm Giáo dục thường xuyên Lê Quý Đôn</t>
  </si>
  <si>
    <t>Chi bộ Trung tâm Kỹ thuật - Tổng hợp - Hướng Nghiệp Lê Thị Hồng Gấm</t>
  </si>
  <si>
    <t>Chi bộ Trung tâm Hỗ trợ Phát triển Giáo dục hòa nhập cho Người khuyết tật</t>
  </si>
  <si>
    <t>Chi bộ Trường Phổ thông đặc biệt Nguyễn Đình Chiểu</t>
  </si>
  <si>
    <t>Chi bộ Trường Trung học phổ thông Chuyên Năng khiếu Thể dục thể thao Nguyễn Thị Định</t>
  </si>
  <si>
    <t>Chi bộ Trường Trung học phổ thông Nam Sài Gòn</t>
  </si>
  <si>
    <t>Chi bộ Trường Trung học phổ thông Quốc tế Việt Úc</t>
  </si>
  <si>
    <t>Chi bộ Trường Mầm Non Nam Sài Gòn</t>
  </si>
  <si>
    <t>Chi bộ Trường Mầm Non 19/5 Thành phố</t>
  </si>
  <si>
    <t>Chi bộ Trường Mầm Non Thành phố</t>
  </si>
  <si>
    <t>Chi bộ Công đoàn Giáo dục Thành phố Hồ Chí Minh</t>
  </si>
  <si>
    <t>Chi bộ Báo Giáo dục Thành phố</t>
  </si>
  <si>
    <t xml:space="preserve">Đảng bộ Trường Cao đẳng Kinh tế Công nghệ Thành phố Hồ Chí Minh </t>
  </si>
  <si>
    <t>Chi bộ Trường Cao đẳng Văn hóa - Nghệ thuật và Du lịch Sài Gòn</t>
  </si>
  <si>
    <t>Chi bộ Trường Cao đẳng Đại Việt Sài Gòn</t>
  </si>
  <si>
    <t>Chi bộ Trường Cao đẳng Kỹ thuật - Công nghệ Vạn Xuân</t>
  </si>
  <si>
    <t>Chi bộ Trường Cao đẳng Bách Việt</t>
  </si>
  <si>
    <t>Chi bộ Trường Cao đẳng Viễn Đông</t>
  </si>
  <si>
    <t>Chi bộ Trường Cao đẳng Công Nghệ Thông tin Thành phố Hồ Chí Minh</t>
  </si>
  <si>
    <t>TỔNG</t>
  </si>
  <si>
    <t>Chi Trang trí khánh tiết</t>
  </si>
  <si>
    <t>Đảng bộ Trường Cao đẳng 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</si>
</sst>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#,##0.0"/>
  </numFmts>
  <fonts count="13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0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11"/>
      <name val="VNI-Times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8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 applyAlignment="1"/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9" fillId="0" borderId="1" xfId="2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9" fillId="0" borderId="2" xfId="2" applyFont="1" applyFill="1" applyBorder="1" applyAlignment="1">
      <alignment horizontal="left" vertical="center" wrapText="1"/>
    </xf>
    <xf numFmtId="3" fontId="1" fillId="0" borderId="2" xfId="0" applyNumberFormat="1" applyFont="1" applyBorder="1" applyAlignment="1">
      <alignment horizontal="center"/>
    </xf>
    <xf numFmtId="3" fontId="1" fillId="0" borderId="1" xfId="0" applyNumberFormat="1" applyFont="1" applyBorder="1"/>
    <xf numFmtId="3" fontId="1" fillId="0" borderId="2" xfId="0" applyNumberFormat="1" applyFont="1" applyFill="1" applyBorder="1" applyAlignment="1">
      <alignment horizontal="center"/>
    </xf>
    <xf numFmtId="3" fontId="10" fillId="2" borderId="2" xfId="0" applyNumberFormat="1" applyFont="1" applyFill="1" applyBorder="1" applyAlignment="1">
      <alignment horizontal="center"/>
    </xf>
    <xf numFmtId="164" fontId="1" fillId="0" borderId="1" xfId="1" applyNumberFormat="1" applyFont="1" applyBorder="1"/>
    <xf numFmtId="3" fontId="1" fillId="0" borderId="1" xfId="1" applyNumberFormat="1" applyFont="1" applyBorder="1" applyAlignment="1">
      <alignment vertical="center"/>
    </xf>
    <xf numFmtId="3" fontId="1" fillId="0" borderId="1" xfId="0" applyNumberFormat="1" applyFont="1" applyBorder="1" applyAlignment="1">
      <alignment horizontal="center"/>
    </xf>
    <xf numFmtId="3" fontId="10" fillId="0" borderId="1" xfId="0" applyNumberFormat="1" applyFont="1" applyBorder="1"/>
    <xf numFmtId="3" fontId="1" fillId="0" borderId="8" xfId="0" applyNumberFormat="1" applyFont="1" applyBorder="1" applyAlignment="1">
      <alignment horizontal="center"/>
    </xf>
    <xf numFmtId="3" fontId="1" fillId="0" borderId="7" xfId="1" applyNumberFormat="1" applyFont="1" applyBorder="1" applyAlignment="1">
      <alignment vertical="center"/>
    </xf>
    <xf numFmtId="0" fontId="1" fillId="3" borderId="2" xfId="0" applyFont="1" applyFill="1" applyBorder="1" applyAlignment="1">
      <alignment horizontal="center"/>
    </xf>
    <xf numFmtId="3" fontId="11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9" fillId="0" borderId="0" xfId="2" applyFont="1" applyFill="1" applyBorder="1" applyAlignment="1">
      <alignment horizontal="left" vertical="center" wrapText="1"/>
    </xf>
    <xf numFmtId="3" fontId="1" fillId="0" borderId="0" xfId="0" applyNumberFormat="1" applyFont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3" fontId="1" fillId="0" borderId="0" xfId="0" applyNumberFormat="1" applyFont="1" applyBorder="1"/>
    <xf numFmtId="3" fontId="10" fillId="0" borderId="1" xfId="0" applyNumberFormat="1" applyFont="1" applyFill="1" applyBorder="1" applyAlignment="1">
      <alignment horizontal="center"/>
    </xf>
    <xf numFmtId="3" fontId="10" fillId="0" borderId="0" xfId="0" applyNumberFormat="1" applyFont="1" applyFill="1" applyBorder="1" applyAlignment="1">
      <alignment horizontal="center"/>
    </xf>
    <xf numFmtId="164" fontId="1" fillId="0" borderId="1" xfId="1" applyNumberFormat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vertical="center"/>
    </xf>
    <xf numFmtId="0" fontId="1" fillId="0" borderId="2" xfId="0" applyFont="1" applyFill="1" applyBorder="1" applyAlignment="1">
      <alignment horizontal="center"/>
    </xf>
    <xf numFmtId="3" fontId="11" fillId="0" borderId="2" xfId="0" applyNumberFormat="1" applyFont="1" applyFill="1" applyBorder="1" applyAlignment="1">
      <alignment horizontal="center"/>
    </xf>
    <xf numFmtId="3" fontId="11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3" fontId="12" fillId="0" borderId="2" xfId="0" applyNumberFormat="1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3" fontId="1" fillId="0" borderId="2" xfId="0" applyNumberFormat="1" applyFont="1" applyBorder="1" applyAlignment="1">
      <alignment horizontal="center" vertical="center"/>
    </xf>
    <xf numFmtId="3" fontId="10" fillId="2" borderId="2" xfId="0" applyNumberFormat="1" applyFont="1" applyFill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3" fontId="11" fillId="0" borderId="2" xfId="0" applyNumberFormat="1" applyFont="1" applyFill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workbookViewId="0">
      <selection activeCell="M21" sqref="M21"/>
    </sheetView>
  </sheetViews>
  <sheetFormatPr defaultColWidth="9.140625" defaultRowHeight="15" x14ac:dyDescent="0.25"/>
  <cols>
    <col min="1" max="1" width="2.85546875" style="1" customWidth="1"/>
    <col min="2" max="2" width="21.42578125" style="1" customWidth="1"/>
    <col min="3" max="5" width="5" style="1" customWidth="1"/>
    <col min="6" max="6" width="6" style="1" customWidth="1"/>
    <col min="7" max="7" width="7" style="1" customWidth="1"/>
    <col min="8" max="8" width="9.5703125" style="1" customWidth="1"/>
    <col min="9" max="9" width="10" style="1" customWidth="1"/>
    <col min="10" max="10" width="9.85546875" style="1" customWidth="1"/>
    <col min="11" max="12" width="9.28515625" style="1" customWidth="1"/>
    <col min="13" max="13" width="9.85546875" style="1" customWidth="1"/>
    <col min="14" max="15" width="9.140625" style="1" customWidth="1"/>
    <col min="16" max="17" width="9.42578125" style="1" customWidth="1"/>
    <col min="18" max="19" width="10.42578125" style="1" bestFit="1" customWidth="1"/>
    <col min="20" max="20" width="9.42578125" style="1" customWidth="1"/>
    <col min="21" max="21" width="10.85546875" style="1" customWidth="1"/>
    <col min="22" max="22" width="9.28515625" style="1" customWidth="1"/>
    <col min="23" max="16384" width="9.140625" style="1"/>
  </cols>
  <sheetData>
    <row r="1" spans="1:23" x14ac:dyDescent="0.25">
      <c r="A1" s="6" t="s">
        <v>9</v>
      </c>
      <c r="B1" s="6"/>
      <c r="C1" s="6"/>
      <c r="D1" s="6"/>
      <c r="E1" s="6"/>
      <c r="F1" s="6"/>
      <c r="G1" s="6"/>
      <c r="H1" s="6"/>
      <c r="I1" s="6"/>
      <c r="R1" s="48" t="s">
        <v>6</v>
      </c>
      <c r="S1" s="48"/>
      <c r="T1" s="48"/>
      <c r="U1" s="48"/>
      <c r="V1" s="48"/>
    </row>
    <row r="2" spans="1:23" x14ac:dyDescent="0.25">
      <c r="A2" s="5" t="s">
        <v>10</v>
      </c>
      <c r="B2" s="4"/>
      <c r="C2" s="4"/>
      <c r="D2" s="4"/>
      <c r="E2" s="4"/>
      <c r="F2" s="4"/>
      <c r="G2" s="4"/>
      <c r="H2" s="4"/>
      <c r="I2" s="4"/>
      <c r="R2" s="48" t="s">
        <v>7</v>
      </c>
      <c r="S2" s="48"/>
      <c r="T2" s="48"/>
      <c r="U2" s="48"/>
      <c r="V2" s="48"/>
    </row>
    <row r="3" spans="1:23" x14ac:dyDescent="0.25">
      <c r="B3" s="5"/>
      <c r="C3" s="5"/>
      <c r="D3" s="5"/>
      <c r="E3" s="5"/>
      <c r="F3" s="5"/>
      <c r="G3" s="5"/>
      <c r="H3" s="5"/>
      <c r="I3" s="5"/>
    </row>
    <row r="5" spans="1:23" ht="61.5" customHeight="1" x14ac:dyDescent="0.3">
      <c r="A5" s="49" t="s">
        <v>28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</row>
    <row r="6" spans="1:23" ht="21" customHeight="1" x14ac:dyDescent="0.25"/>
    <row r="7" spans="1:23" s="2" customFormat="1" ht="15" customHeight="1" x14ac:dyDescent="0.25">
      <c r="A7" s="46" t="s">
        <v>18</v>
      </c>
      <c r="B7" s="46" t="s">
        <v>3</v>
      </c>
      <c r="C7" s="50" t="s">
        <v>11</v>
      </c>
      <c r="D7" s="50" t="s">
        <v>12</v>
      </c>
      <c r="E7" s="50" t="s">
        <v>13</v>
      </c>
      <c r="F7" s="46" t="s">
        <v>4</v>
      </c>
      <c r="G7" s="46" t="s">
        <v>5</v>
      </c>
      <c r="H7" s="50" t="s">
        <v>30</v>
      </c>
      <c r="I7" s="52" t="s">
        <v>31</v>
      </c>
      <c r="J7" s="54" t="s">
        <v>14</v>
      </c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6"/>
      <c r="W7" s="47" t="s">
        <v>25</v>
      </c>
    </row>
    <row r="8" spans="1:23" s="2" customFormat="1" ht="141" customHeight="1" x14ac:dyDescent="0.25">
      <c r="A8" s="46"/>
      <c r="B8" s="46"/>
      <c r="C8" s="51"/>
      <c r="D8" s="51"/>
      <c r="E8" s="51"/>
      <c r="F8" s="46"/>
      <c r="G8" s="46"/>
      <c r="H8" s="51"/>
      <c r="I8" s="53"/>
      <c r="J8" s="7" t="s">
        <v>0</v>
      </c>
      <c r="K8" s="8" t="s">
        <v>15</v>
      </c>
      <c r="L8" s="8" t="s">
        <v>2</v>
      </c>
      <c r="M8" s="8" t="s">
        <v>16</v>
      </c>
      <c r="N8" s="8" t="s">
        <v>17</v>
      </c>
      <c r="O8" s="9" t="s">
        <v>19</v>
      </c>
      <c r="P8" s="8" t="s">
        <v>21</v>
      </c>
      <c r="Q8" s="9" t="s">
        <v>20</v>
      </c>
      <c r="R8" s="8" t="s">
        <v>1</v>
      </c>
      <c r="S8" s="9" t="s">
        <v>22</v>
      </c>
      <c r="T8" s="8" t="s">
        <v>23</v>
      </c>
      <c r="U8" s="8" t="s">
        <v>24</v>
      </c>
      <c r="V8" s="8" t="s">
        <v>26</v>
      </c>
      <c r="W8" s="47"/>
    </row>
    <row r="9" spans="1:23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  <c r="I9" s="3">
        <v>9</v>
      </c>
      <c r="J9" s="3">
        <v>10</v>
      </c>
      <c r="K9" s="3">
        <v>11</v>
      </c>
      <c r="L9" s="3">
        <v>12</v>
      </c>
      <c r="M9" s="3">
        <v>13</v>
      </c>
      <c r="N9" s="3">
        <v>14</v>
      </c>
      <c r="O9" s="3">
        <v>15</v>
      </c>
      <c r="P9" s="3">
        <v>16</v>
      </c>
      <c r="Q9" s="3">
        <v>17</v>
      </c>
      <c r="R9" s="3">
        <v>18</v>
      </c>
      <c r="S9" s="3">
        <v>19</v>
      </c>
      <c r="T9" s="3">
        <v>20</v>
      </c>
      <c r="U9" s="3">
        <v>21</v>
      </c>
      <c r="V9" s="3">
        <v>22</v>
      </c>
      <c r="W9" s="10" t="s">
        <v>29</v>
      </c>
    </row>
    <row r="10" spans="1:23" x14ac:dyDescent="0.25">
      <c r="A10" s="20"/>
      <c r="B10" s="37"/>
      <c r="C10" s="37">
        <v>422</v>
      </c>
      <c r="D10" s="37">
        <v>340</v>
      </c>
      <c r="E10" s="37">
        <v>341</v>
      </c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10"/>
    </row>
    <row r="11" spans="1:23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10"/>
    </row>
    <row r="12" spans="1:23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10"/>
    </row>
    <row r="13" spans="1:23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10"/>
    </row>
    <row r="14" spans="1:23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10"/>
    </row>
    <row r="15" spans="1:23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10"/>
    </row>
    <row r="16" spans="1:23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10"/>
    </row>
    <row r="18" spans="20:22" x14ac:dyDescent="0.25">
      <c r="T18" s="45" t="s">
        <v>27</v>
      </c>
      <c r="U18" s="45"/>
      <c r="V18" s="45"/>
    </row>
    <row r="19" spans="20:22" x14ac:dyDescent="0.25">
      <c r="T19" s="45" t="s">
        <v>8</v>
      </c>
      <c r="U19" s="45"/>
      <c r="V19" s="45"/>
    </row>
    <row r="20" spans="20:22" x14ac:dyDescent="0.25">
      <c r="T20" s="45"/>
      <c r="U20" s="45"/>
      <c r="V20" s="45"/>
    </row>
  </sheetData>
  <mergeCells count="17">
    <mergeCell ref="W7:W8"/>
    <mergeCell ref="R1:V1"/>
    <mergeCell ref="R2:V2"/>
    <mergeCell ref="A5:W5"/>
    <mergeCell ref="D7:D8"/>
    <mergeCell ref="E7:E8"/>
    <mergeCell ref="H7:H8"/>
    <mergeCell ref="I7:I8"/>
    <mergeCell ref="J7:V7"/>
    <mergeCell ref="B7:B8"/>
    <mergeCell ref="A7:A8"/>
    <mergeCell ref="C7:C8"/>
    <mergeCell ref="T18:V18"/>
    <mergeCell ref="T19:V19"/>
    <mergeCell ref="T20:V20"/>
    <mergeCell ref="G7:G8"/>
    <mergeCell ref="F7:F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workbookViewId="0">
      <pane xSplit="1" ySplit="7" topLeftCell="F8" activePane="bottomRight" state="frozen"/>
      <selection pane="topRight" activeCell="B1" sqref="B1"/>
      <selection pane="bottomLeft" activeCell="A10" sqref="A10"/>
      <selection pane="bottomRight" activeCell="B9" sqref="B9:T9"/>
    </sheetView>
  </sheetViews>
  <sheetFormatPr defaultColWidth="9.140625" defaultRowHeight="15" x14ac:dyDescent="0.25"/>
  <cols>
    <col min="1" max="1" width="3.42578125" style="1" customWidth="1"/>
    <col min="2" max="2" width="25.85546875" style="1" customWidth="1"/>
    <col min="3" max="3" width="6" style="1" customWidth="1"/>
    <col min="4" max="4" width="7" style="1" customWidth="1"/>
    <col min="5" max="5" width="12.85546875" style="1" customWidth="1"/>
    <col min="6" max="6" width="12.5703125" style="1" customWidth="1"/>
    <col min="7" max="7" width="14.28515625" style="1" customWidth="1"/>
    <col min="8" max="8" width="12.42578125" style="1" customWidth="1"/>
    <col min="9" max="9" width="12.42578125" style="1" bestFit="1" customWidth="1"/>
    <col min="10" max="10" width="11.42578125" style="1" bestFit="1" customWidth="1"/>
    <col min="11" max="11" width="9.140625" style="1" customWidth="1"/>
    <col min="12" max="12" width="11.7109375" style="1" customWidth="1"/>
    <col min="13" max="14" width="11.140625" style="1" customWidth="1"/>
    <col min="15" max="15" width="11.28515625" style="1" bestFit="1" customWidth="1"/>
    <col min="16" max="16" width="10.42578125" style="1" customWidth="1"/>
    <col min="17" max="17" width="12.85546875" style="1" customWidth="1"/>
    <col min="18" max="18" width="12.140625" style="1" customWidth="1"/>
    <col min="19" max="19" width="11.85546875" style="1" customWidth="1"/>
    <col min="20" max="20" width="13.140625" style="1" customWidth="1"/>
    <col min="21" max="16384" width="9.140625" style="1"/>
  </cols>
  <sheetData>
    <row r="1" spans="1:20" x14ac:dyDescent="0.25">
      <c r="A1" s="6" t="s">
        <v>9</v>
      </c>
      <c r="B1" s="6"/>
      <c r="C1" s="6"/>
      <c r="D1" s="6"/>
      <c r="E1" s="6"/>
      <c r="F1" s="6"/>
      <c r="O1" s="48" t="s">
        <v>6</v>
      </c>
      <c r="P1" s="48"/>
      <c r="Q1" s="48"/>
      <c r="R1" s="48"/>
      <c r="S1" s="48"/>
    </row>
    <row r="2" spans="1:20" x14ac:dyDescent="0.25">
      <c r="A2" s="5" t="s">
        <v>10</v>
      </c>
      <c r="B2" s="11"/>
      <c r="C2" s="11"/>
      <c r="D2" s="11"/>
      <c r="E2" s="11"/>
      <c r="F2" s="11"/>
      <c r="O2" s="48" t="s">
        <v>7</v>
      </c>
      <c r="P2" s="48"/>
      <c r="Q2" s="48"/>
      <c r="R2" s="48"/>
      <c r="S2" s="48"/>
    </row>
    <row r="3" spans="1:20" ht="61.5" customHeight="1" x14ac:dyDescent="0.3">
      <c r="A3" s="49" t="s">
        <v>28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</row>
    <row r="4" spans="1:20" ht="21" customHeight="1" x14ac:dyDescent="0.25"/>
    <row r="5" spans="1:20" s="2" customFormat="1" ht="15" customHeight="1" x14ac:dyDescent="0.25">
      <c r="A5" s="46" t="s">
        <v>18</v>
      </c>
      <c r="B5" s="46" t="s">
        <v>3</v>
      </c>
      <c r="C5" s="46" t="s">
        <v>4</v>
      </c>
      <c r="D5" s="46" t="s">
        <v>5</v>
      </c>
      <c r="E5" s="50" t="s">
        <v>30</v>
      </c>
      <c r="F5" s="52" t="s">
        <v>31</v>
      </c>
      <c r="G5" s="54" t="s">
        <v>14</v>
      </c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6"/>
      <c r="T5" s="47" t="s">
        <v>25</v>
      </c>
    </row>
    <row r="6" spans="1:20" s="2" customFormat="1" ht="141" customHeight="1" x14ac:dyDescent="0.25">
      <c r="A6" s="46"/>
      <c r="B6" s="46"/>
      <c r="C6" s="46"/>
      <c r="D6" s="46"/>
      <c r="E6" s="51"/>
      <c r="F6" s="53"/>
      <c r="G6" s="42" t="s">
        <v>0</v>
      </c>
      <c r="H6" s="8" t="s">
        <v>15</v>
      </c>
      <c r="I6" s="8" t="s">
        <v>2</v>
      </c>
      <c r="J6" s="8" t="s">
        <v>16</v>
      </c>
      <c r="K6" s="8" t="s">
        <v>17</v>
      </c>
      <c r="L6" s="9" t="s">
        <v>19</v>
      </c>
      <c r="M6" s="8" t="s">
        <v>21</v>
      </c>
      <c r="N6" s="9" t="s">
        <v>20</v>
      </c>
      <c r="O6" s="8" t="s">
        <v>62</v>
      </c>
      <c r="P6" s="9" t="s">
        <v>22</v>
      </c>
      <c r="Q6" s="8" t="s">
        <v>23</v>
      </c>
      <c r="R6" s="8" t="s">
        <v>24</v>
      </c>
      <c r="S6" s="8" t="s">
        <v>26</v>
      </c>
      <c r="T6" s="47"/>
    </row>
    <row r="7" spans="1:20" x14ac:dyDescent="0.25">
      <c r="A7" s="3">
        <v>1</v>
      </c>
      <c r="B7" s="3">
        <v>2</v>
      </c>
      <c r="C7" s="3">
        <v>6</v>
      </c>
      <c r="D7" s="3">
        <v>7</v>
      </c>
      <c r="E7" s="3">
        <v>8</v>
      </c>
      <c r="F7" s="3">
        <v>9</v>
      </c>
      <c r="G7" s="3">
        <v>10</v>
      </c>
      <c r="H7" s="3">
        <v>11</v>
      </c>
      <c r="I7" s="3">
        <v>12</v>
      </c>
      <c r="J7" s="3">
        <v>13</v>
      </c>
      <c r="K7" s="3">
        <v>14</v>
      </c>
      <c r="L7" s="3">
        <v>15</v>
      </c>
      <c r="M7" s="3">
        <v>16</v>
      </c>
      <c r="N7" s="3">
        <v>17</v>
      </c>
      <c r="O7" s="3">
        <v>18</v>
      </c>
      <c r="P7" s="3">
        <v>19</v>
      </c>
      <c r="Q7" s="3">
        <v>20</v>
      </c>
      <c r="R7" s="3">
        <v>21</v>
      </c>
      <c r="S7" s="3">
        <v>22</v>
      </c>
      <c r="T7" s="10" t="s">
        <v>29</v>
      </c>
    </row>
    <row r="8" spans="1:20" ht="45" x14ac:dyDescent="0.25">
      <c r="A8" s="26"/>
      <c r="B8" s="13" t="s">
        <v>32</v>
      </c>
      <c r="C8" s="16">
        <v>111</v>
      </c>
      <c r="D8" s="16">
        <v>12</v>
      </c>
      <c r="E8" s="16">
        <v>90375914</v>
      </c>
      <c r="F8" s="16">
        <v>90375914</v>
      </c>
      <c r="G8" s="19">
        <f>SUM(H8:S8)</f>
        <v>189883000</v>
      </c>
      <c r="H8" s="16">
        <v>7200000</v>
      </c>
      <c r="I8" s="16">
        <f>115*500000</f>
        <v>57500000</v>
      </c>
      <c r="J8" s="16">
        <f>I8/500000*(2*30000)</f>
        <v>6900000</v>
      </c>
      <c r="K8" s="16"/>
      <c r="L8" s="16">
        <f t="shared" ref="L8:L36" si="0">40%*I8</f>
        <v>23000000</v>
      </c>
      <c r="M8" s="16"/>
      <c r="N8" s="18">
        <f>115*350000</f>
        <v>40250000</v>
      </c>
      <c r="O8" s="16">
        <v>3000000</v>
      </c>
      <c r="P8" s="16"/>
      <c r="Q8" s="27">
        <f>500000+3*400000+3*250000</f>
        <v>2450000</v>
      </c>
      <c r="R8" s="16">
        <f>14*700000</f>
        <v>9800000</v>
      </c>
      <c r="S8" s="16">
        <v>39783000</v>
      </c>
      <c r="T8" s="17">
        <f>E8-F8-G8</f>
        <v>-189883000</v>
      </c>
    </row>
    <row r="9" spans="1:20" ht="45" x14ac:dyDescent="0.25">
      <c r="A9" s="12"/>
      <c r="B9" s="13" t="s">
        <v>33</v>
      </c>
      <c r="C9" s="16">
        <v>75</v>
      </c>
      <c r="D9" s="16">
        <v>4</v>
      </c>
      <c r="E9" s="16">
        <v>68000000</v>
      </c>
      <c r="F9" s="16">
        <v>40000000</v>
      </c>
      <c r="G9" s="19">
        <f t="shared" ref="G9:G37" si="1">SUM(H9:S9)</f>
        <v>162167000</v>
      </c>
      <c r="H9" s="16">
        <v>7200000</v>
      </c>
      <c r="I9" s="27">
        <f>170*250000</f>
        <v>42500000</v>
      </c>
      <c r="J9" s="27">
        <f>170*2*30000</f>
        <v>10200000</v>
      </c>
      <c r="K9" s="16"/>
      <c r="L9" s="16">
        <v>9000000</v>
      </c>
      <c r="M9" s="16">
        <v>6000000</v>
      </c>
      <c r="N9" s="40">
        <f>170*350000</f>
        <v>59500000</v>
      </c>
      <c r="O9" s="16">
        <v>6000000</v>
      </c>
      <c r="P9" s="16"/>
      <c r="Q9" s="27">
        <v>3100000</v>
      </c>
      <c r="R9" s="16">
        <f>9*700000</f>
        <v>6300000</v>
      </c>
      <c r="S9" s="44">
        <v>12367000</v>
      </c>
      <c r="T9" s="17">
        <f t="shared" ref="T9:T36" si="2">E9-F9-G9</f>
        <v>-134167000</v>
      </c>
    </row>
    <row r="10" spans="1:20" ht="30" x14ac:dyDescent="0.25">
      <c r="A10" s="12"/>
      <c r="B10" s="14" t="s">
        <v>34</v>
      </c>
      <c r="C10" s="16">
        <v>89</v>
      </c>
      <c r="D10" s="16">
        <v>5</v>
      </c>
      <c r="E10" s="16">
        <v>48000000</v>
      </c>
      <c r="F10" s="16">
        <v>45000000</v>
      </c>
      <c r="G10" s="19">
        <f t="shared" si="1"/>
        <v>142290000</v>
      </c>
      <c r="H10" s="16">
        <v>7200000</v>
      </c>
      <c r="I10" s="16">
        <v>44500000</v>
      </c>
      <c r="J10" s="16">
        <f>(I9/500000*(2*30000))</f>
        <v>5100000</v>
      </c>
      <c r="K10" s="16"/>
      <c r="L10" s="16">
        <f>40%*I10</f>
        <v>17800000</v>
      </c>
      <c r="M10" s="18">
        <v>6000000</v>
      </c>
      <c r="N10" s="18">
        <f t="shared" ref="N10:N13" si="3">I10/500000*350000</f>
        <v>31150000</v>
      </c>
      <c r="O10" s="16">
        <v>6000000</v>
      </c>
      <c r="P10" s="16"/>
      <c r="Q10" s="27">
        <f t="shared" ref="Q10:Q36" si="4">500000+400000+250000</f>
        <v>1150000</v>
      </c>
      <c r="R10" s="16">
        <v>7000000</v>
      </c>
      <c r="S10" s="16">
        <v>16390000</v>
      </c>
      <c r="T10" s="17">
        <f t="shared" si="2"/>
        <v>-139290000</v>
      </c>
    </row>
    <row r="11" spans="1:20" ht="45" x14ac:dyDescent="0.25">
      <c r="A11" s="12"/>
      <c r="B11" s="13" t="s">
        <v>35</v>
      </c>
      <c r="C11" s="16"/>
      <c r="D11" s="16"/>
      <c r="E11" s="16"/>
      <c r="F11" s="16"/>
      <c r="G11" s="19">
        <f t="shared" si="1"/>
        <v>8350000</v>
      </c>
      <c r="H11" s="16">
        <v>7200000</v>
      </c>
      <c r="I11" s="16"/>
      <c r="J11" s="16">
        <f t="shared" ref="J11:J36" si="5">I11/500000*(2*30000)</f>
        <v>0</v>
      </c>
      <c r="K11" s="16"/>
      <c r="L11" s="16">
        <f t="shared" si="0"/>
        <v>0</v>
      </c>
      <c r="M11" s="16"/>
      <c r="N11" s="18">
        <f t="shared" si="3"/>
        <v>0</v>
      </c>
      <c r="O11" s="16"/>
      <c r="P11" s="16"/>
      <c r="Q11" s="27">
        <f t="shared" si="4"/>
        <v>1150000</v>
      </c>
      <c r="R11" s="16">
        <f>C11*700000</f>
        <v>0</v>
      </c>
      <c r="S11" s="16"/>
      <c r="T11" s="17">
        <f t="shared" si="2"/>
        <v>-8350000</v>
      </c>
    </row>
    <row r="12" spans="1:20" ht="45" x14ac:dyDescent="0.25">
      <c r="A12" s="12"/>
      <c r="B12" s="13" t="s">
        <v>36</v>
      </c>
      <c r="C12" s="16">
        <v>54</v>
      </c>
      <c r="D12" s="16">
        <v>4</v>
      </c>
      <c r="E12" s="16">
        <v>47963381</v>
      </c>
      <c r="F12" s="16">
        <v>39470000</v>
      </c>
      <c r="G12" s="19">
        <f t="shared" si="1"/>
        <v>74566000</v>
      </c>
      <c r="H12" s="16">
        <v>7200000</v>
      </c>
      <c r="I12" s="16">
        <v>12800000</v>
      </c>
      <c r="J12" s="16">
        <f t="shared" si="5"/>
        <v>1536000</v>
      </c>
      <c r="K12" s="16"/>
      <c r="L12" s="16">
        <f t="shared" si="0"/>
        <v>5120000</v>
      </c>
      <c r="M12" s="16"/>
      <c r="N12" s="18">
        <f t="shared" si="3"/>
        <v>8960000</v>
      </c>
      <c r="O12" s="16"/>
      <c r="P12" s="16"/>
      <c r="Q12" s="27">
        <f t="shared" si="4"/>
        <v>1150000</v>
      </c>
      <c r="R12" s="16">
        <f>C12*700000</f>
        <v>37800000</v>
      </c>
      <c r="S12" s="16"/>
      <c r="T12" s="17">
        <f t="shared" si="2"/>
        <v>-66072619</v>
      </c>
    </row>
    <row r="13" spans="1:20" ht="30" x14ac:dyDescent="0.25">
      <c r="A13" s="12"/>
      <c r="B13" s="13" t="s">
        <v>37</v>
      </c>
      <c r="C13" s="16"/>
      <c r="D13" s="16"/>
      <c r="E13" s="16"/>
      <c r="F13" s="16"/>
      <c r="G13" s="19">
        <f t="shared" si="1"/>
        <v>8350000</v>
      </c>
      <c r="H13" s="16">
        <v>7200000</v>
      </c>
      <c r="I13" s="16"/>
      <c r="J13" s="16">
        <f t="shared" si="5"/>
        <v>0</v>
      </c>
      <c r="K13" s="16"/>
      <c r="L13" s="16">
        <f t="shared" si="0"/>
        <v>0</v>
      </c>
      <c r="M13" s="16"/>
      <c r="N13" s="18">
        <f t="shared" si="3"/>
        <v>0</v>
      </c>
      <c r="O13" s="16"/>
      <c r="P13" s="16"/>
      <c r="Q13" s="27">
        <f t="shared" si="4"/>
        <v>1150000</v>
      </c>
      <c r="R13" s="16">
        <f>C13*700000</f>
        <v>0</v>
      </c>
      <c r="S13" s="16"/>
      <c r="T13" s="17">
        <f t="shared" si="2"/>
        <v>-8350000</v>
      </c>
    </row>
    <row r="14" spans="1:20" ht="45" x14ac:dyDescent="0.25">
      <c r="A14" s="39"/>
      <c r="B14" s="13" t="s">
        <v>38</v>
      </c>
      <c r="C14" s="16">
        <v>28</v>
      </c>
      <c r="D14" s="16"/>
      <c r="E14" s="16">
        <v>46720000</v>
      </c>
      <c r="F14" s="16">
        <v>186904000</v>
      </c>
      <c r="G14" s="19">
        <f t="shared" si="1"/>
        <v>46110000</v>
      </c>
      <c r="H14" s="16">
        <v>3600000</v>
      </c>
      <c r="I14" s="16">
        <v>15500000</v>
      </c>
      <c r="J14" s="16">
        <f t="shared" si="5"/>
        <v>1860000</v>
      </c>
      <c r="K14" s="16"/>
      <c r="L14" s="16">
        <f t="shared" si="0"/>
        <v>6200000</v>
      </c>
      <c r="M14" s="16">
        <v>3000000</v>
      </c>
      <c r="N14" s="18">
        <f>I14/500000*200000</f>
        <v>6200000</v>
      </c>
      <c r="O14" s="16">
        <v>3000000</v>
      </c>
      <c r="P14" s="16"/>
      <c r="Q14" s="27">
        <f>500000+400000+250000</f>
        <v>1150000</v>
      </c>
      <c r="R14" s="16">
        <v>5600000</v>
      </c>
      <c r="S14" s="24"/>
      <c r="T14" s="17">
        <f t="shared" si="2"/>
        <v>-186294000</v>
      </c>
    </row>
    <row r="15" spans="1:20" ht="30" x14ac:dyDescent="0.25">
      <c r="A15" s="12"/>
      <c r="B15" s="13" t="s">
        <v>39</v>
      </c>
      <c r="C15" s="16">
        <v>16</v>
      </c>
      <c r="D15" s="16"/>
      <c r="E15" s="16">
        <v>11820000</v>
      </c>
      <c r="F15" s="16">
        <v>9800000</v>
      </c>
      <c r="G15" s="19">
        <f t="shared" si="1"/>
        <v>35630000</v>
      </c>
      <c r="H15" s="16">
        <v>3600000</v>
      </c>
      <c r="I15" s="16">
        <v>11500000</v>
      </c>
      <c r="J15" s="16">
        <f t="shared" si="5"/>
        <v>1380000</v>
      </c>
      <c r="K15" s="16"/>
      <c r="L15" s="16">
        <f t="shared" si="0"/>
        <v>4600000</v>
      </c>
      <c r="M15" s="16">
        <v>3000000</v>
      </c>
      <c r="N15" s="18">
        <f t="shared" ref="N15:N36" si="6">I15/500000*200000</f>
        <v>4600000</v>
      </c>
      <c r="O15" s="16">
        <v>3000000</v>
      </c>
      <c r="P15" s="16"/>
      <c r="Q15" s="27">
        <f t="shared" si="4"/>
        <v>1150000</v>
      </c>
      <c r="R15" s="16">
        <v>2800000</v>
      </c>
      <c r="S15" s="24"/>
      <c r="T15" s="17">
        <f t="shared" si="2"/>
        <v>-33610000</v>
      </c>
    </row>
    <row r="16" spans="1:20" ht="30" x14ac:dyDescent="0.25">
      <c r="A16" s="12"/>
      <c r="B16" s="13" t="s">
        <v>40</v>
      </c>
      <c r="C16" s="16"/>
      <c r="D16" s="16"/>
      <c r="E16" s="16"/>
      <c r="F16" s="16"/>
      <c r="G16" s="19">
        <f t="shared" si="1"/>
        <v>4750000</v>
      </c>
      <c r="H16" s="16">
        <v>3600000</v>
      </c>
      <c r="I16" s="16"/>
      <c r="J16" s="16">
        <f t="shared" si="5"/>
        <v>0</v>
      </c>
      <c r="K16" s="16"/>
      <c r="L16" s="16">
        <f t="shared" si="0"/>
        <v>0</v>
      </c>
      <c r="M16" s="16"/>
      <c r="N16" s="18">
        <f t="shared" si="6"/>
        <v>0</v>
      </c>
      <c r="O16" s="16"/>
      <c r="P16" s="16"/>
      <c r="Q16" s="27">
        <f t="shared" si="4"/>
        <v>1150000</v>
      </c>
      <c r="R16" s="16">
        <f>C16*700000</f>
        <v>0</v>
      </c>
      <c r="S16" s="24"/>
      <c r="T16" s="17">
        <f t="shared" si="2"/>
        <v>-4750000</v>
      </c>
    </row>
    <row r="17" spans="1:20" ht="30" x14ac:dyDescent="0.25">
      <c r="A17" s="12"/>
      <c r="B17" s="13" t="s">
        <v>41</v>
      </c>
      <c r="C17" s="16">
        <v>11</v>
      </c>
      <c r="D17" s="16"/>
      <c r="E17" s="16">
        <v>8478552</v>
      </c>
      <c r="F17" s="16">
        <v>8478552</v>
      </c>
      <c r="G17" s="19">
        <f t="shared" si="1"/>
        <v>30190000</v>
      </c>
      <c r="H17" s="16">
        <v>3600000</v>
      </c>
      <c r="I17" s="16">
        <v>13250000</v>
      </c>
      <c r="J17" s="16">
        <f t="shared" si="5"/>
        <v>1590000</v>
      </c>
      <c r="K17" s="16"/>
      <c r="L17" s="16">
        <f t="shared" si="0"/>
        <v>5300000</v>
      </c>
      <c r="M17" s="16"/>
      <c r="N17" s="18">
        <f t="shared" si="6"/>
        <v>5300000</v>
      </c>
      <c r="O17" s="16"/>
      <c r="P17" s="16"/>
      <c r="Q17" s="27">
        <f t="shared" si="4"/>
        <v>1150000</v>
      </c>
      <c r="R17" s="16"/>
      <c r="S17" s="24"/>
      <c r="T17" s="17">
        <f t="shared" si="2"/>
        <v>-30190000</v>
      </c>
    </row>
    <row r="18" spans="1:20" ht="30" x14ac:dyDescent="0.25">
      <c r="A18" s="12"/>
      <c r="B18" s="13" t="s">
        <v>42</v>
      </c>
      <c r="C18" s="16"/>
      <c r="D18" s="16"/>
      <c r="E18" s="16"/>
      <c r="F18" s="16"/>
      <c r="G18" s="19">
        <f t="shared" si="1"/>
        <v>4750000</v>
      </c>
      <c r="H18" s="16">
        <v>3600000</v>
      </c>
      <c r="I18" s="16"/>
      <c r="J18" s="16">
        <f t="shared" si="5"/>
        <v>0</v>
      </c>
      <c r="K18" s="16"/>
      <c r="L18" s="16">
        <f t="shared" si="0"/>
        <v>0</v>
      </c>
      <c r="M18" s="16"/>
      <c r="N18" s="18">
        <f t="shared" si="6"/>
        <v>0</v>
      </c>
      <c r="O18" s="16"/>
      <c r="P18" s="16"/>
      <c r="Q18" s="27">
        <f t="shared" si="4"/>
        <v>1150000</v>
      </c>
      <c r="R18" s="16"/>
      <c r="S18" s="24"/>
      <c r="T18" s="17">
        <f t="shared" si="2"/>
        <v>-4750000</v>
      </c>
    </row>
    <row r="19" spans="1:20" ht="45" x14ac:dyDescent="0.25">
      <c r="A19" s="12"/>
      <c r="B19" s="13" t="s">
        <v>43</v>
      </c>
      <c r="C19" s="16"/>
      <c r="D19" s="16"/>
      <c r="E19" s="16"/>
      <c r="F19" s="16"/>
      <c r="G19" s="19">
        <f t="shared" si="1"/>
        <v>4750000</v>
      </c>
      <c r="H19" s="16">
        <v>3600000</v>
      </c>
      <c r="I19" s="16"/>
      <c r="J19" s="16">
        <f t="shared" si="5"/>
        <v>0</v>
      </c>
      <c r="K19" s="16"/>
      <c r="L19" s="16">
        <f t="shared" si="0"/>
        <v>0</v>
      </c>
      <c r="M19" s="16"/>
      <c r="N19" s="18">
        <f t="shared" si="6"/>
        <v>0</v>
      </c>
      <c r="O19" s="16"/>
      <c r="P19" s="16"/>
      <c r="Q19" s="27">
        <f t="shared" si="4"/>
        <v>1150000</v>
      </c>
      <c r="R19" s="16">
        <f>C19*700000</f>
        <v>0</v>
      </c>
      <c r="S19" s="24"/>
      <c r="T19" s="17">
        <f t="shared" si="2"/>
        <v>-4750000</v>
      </c>
    </row>
    <row r="20" spans="1:20" ht="45" x14ac:dyDescent="0.25">
      <c r="A20" s="12"/>
      <c r="B20" s="13" t="s">
        <v>44</v>
      </c>
      <c r="C20" s="16">
        <v>7</v>
      </c>
      <c r="D20" s="16"/>
      <c r="E20" s="16">
        <v>2000000</v>
      </c>
      <c r="F20" s="16">
        <v>2000000</v>
      </c>
      <c r="G20" s="19">
        <f t="shared" si="1"/>
        <v>9588400</v>
      </c>
      <c r="H20" s="16">
        <v>3600000</v>
      </c>
      <c r="I20" s="16">
        <v>2520000</v>
      </c>
      <c r="J20" s="16">
        <f t="shared" si="5"/>
        <v>302400</v>
      </c>
      <c r="K20" s="16"/>
      <c r="L20" s="16">
        <f t="shared" si="0"/>
        <v>1008000</v>
      </c>
      <c r="M20" s="16"/>
      <c r="N20" s="18">
        <f t="shared" si="6"/>
        <v>1008000</v>
      </c>
      <c r="O20" s="16"/>
      <c r="P20" s="16"/>
      <c r="Q20" s="27">
        <f t="shared" si="4"/>
        <v>1150000</v>
      </c>
      <c r="R20" s="16"/>
      <c r="S20" s="24"/>
      <c r="T20" s="17">
        <f t="shared" si="2"/>
        <v>-9588400</v>
      </c>
    </row>
    <row r="21" spans="1:20" ht="30" x14ac:dyDescent="0.25">
      <c r="A21" s="26"/>
      <c r="B21" s="13" t="s">
        <v>45</v>
      </c>
      <c r="C21" s="16">
        <v>12</v>
      </c>
      <c r="D21" s="16"/>
      <c r="E21" s="16">
        <v>6188000</v>
      </c>
      <c r="F21" s="16">
        <v>6188000</v>
      </c>
      <c r="G21" s="19">
        <f t="shared" si="1"/>
        <v>55430000</v>
      </c>
      <c r="H21" s="16">
        <v>3000000</v>
      </c>
      <c r="I21" s="16">
        <v>9000000</v>
      </c>
      <c r="J21" s="16">
        <f t="shared" si="5"/>
        <v>1080000</v>
      </c>
      <c r="K21" s="16"/>
      <c r="L21" s="16">
        <f t="shared" si="0"/>
        <v>3600000</v>
      </c>
      <c r="M21" s="16">
        <v>3000000</v>
      </c>
      <c r="N21" s="18">
        <f t="shared" si="6"/>
        <v>3600000</v>
      </c>
      <c r="O21" s="16">
        <v>3000000</v>
      </c>
      <c r="P21" s="16"/>
      <c r="Q21" s="27">
        <f t="shared" si="4"/>
        <v>1150000</v>
      </c>
      <c r="R21" s="16">
        <v>28000000</v>
      </c>
      <c r="S21" s="24"/>
      <c r="T21" s="17">
        <f t="shared" si="2"/>
        <v>-55430000</v>
      </c>
    </row>
    <row r="22" spans="1:20" ht="60" x14ac:dyDescent="0.25">
      <c r="A22" s="12"/>
      <c r="B22" s="13" t="s">
        <v>46</v>
      </c>
      <c r="C22" s="16"/>
      <c r="D22" s="16"/>
      <c r="E22" s="16"/>
      <c r="F22" s="16"/>
      <c r="G22" s="19">
        <f t="shared" si="1"/>
        <v>4750000</v>
      </c>
      <c r="H22" s="16">
        <v>3600000</v>
      </c>
      <c r="I22" s="16"/>
      <c r="J22" s="16">
        <f t="shared" si="5"/>
        <v>0</v>
      </c>
      <c r="K22" s="16"/>
      <c r="L22" s="16">
        <f t="shared" si="0"/>
        <v>0</v>
      </c>
      <c r="M22" s="16"/>
      <c r="N22" s="18">
        <f t="shared" si="6"/>
        <v>0</v>
      </c>
      <c r="O22" s="16"/>
      <c r="P22" s="16"/>
      <c r="Q22" s="27">
        <f t="shared" si="4"/>
        <v>1150000</v>
      </c>
      <c r="R22" s="16"/>
      <c r="S22" s="24"/>
      <c r="T22" s="17">
        <f t="shared" si="2"/>
        <v>-4750000</v>
      </c>
    </row>
    <row r="23" spans="1:20" ht="30" x14ac:dyDescent="0.25">
      <c r="A23" s="12"/>
      <c r="B23" s="13" t="s">
        <v>47</v>
      </c>
      <c r="C23" s="16"/>
      <c r="D23" s="16"/>
      <c r="E23" s="16"/>
      <c r="F23" s="16"/>
      <c r="G23" s="19">
        <f t="shared" si="1"/>
        <v>4750000</v>
      </c>
      <c r="H23" s="16">
        <v>3600000</v>
      </c>
      <c r="I23" s="16"/>
      <c r="J23" s="16">
        <f t="shared" si="5"/>
        <v>0</v>
      </c>
      <c r="K23" s="16"/>
      <c r="L23" s="16">
        <f t="shared" si="0"/>
        <v>0</v>
      </c>
      <c r="M23" s="16"/>
      <c r="N23" s="18">
        <f t="shared" si="6"/>
        <v>0</v>
      </c>
      <c r="O23" s="16"/>
      <c r="P23" s="16"/>
      <c r="Q23" s="27">
        <f t="shared" si="4"/>
        <v>1150000</v>
      </c>
      <c r="R23" s="16"/>
      <c r="S23" s="24"/>
      <c r="T23" s="17">
        <f t="shared" si="2"/>
        <v>-4750000</v>
      </c>
    </row>
    <row r="24" spans="1:20" ht="30" x14ac:dyDescent="0.25">
      <c r="A24" s="12"/>
      <c r="B24" s="13" t="s">
        <v>48</v>
      </c>
      <c r="C24" s="16">
        <v>9</v>
      </c>
      <c r="D24" s="16"/>
      <c r="E24" s="16">
        <v>11760000</v>
      </c>
      <c r="F24" s="16">
        <v>8000000</v>
      </c>
      <c r="G24" s="19">
        <f t="shared" si="1"/>
        <v>26290000</v>
      </c>
      <c r="H24" s="16">
        <v>3600000</v>
      </c>
      <c r="I24" s="16">
        <v>7000000</v>
      </c>
      <c r="J24" s="16">
        <f t="shared" si="5"/>
        <v>840000</v>
      </c>
      <c r="K24" s="16"/>
      <c r="L24" s="16">
        <f t="shared" si="0"/>
        <v>2800000</v>
      </c>
      <c r="M24" s="16">
        <v>3000000</v>
      </c>
      <c r="N24" s="18">
        <f t="shared" si="6"/>
        <v>2800000</v>
      </c>
      <c r="O24" s="16">
        <v>3000000</v>
      </c>
      <c r="P24" s="16"/>
      <c r="Q24" s="27">
        <f t="shared" si="4"/>
        <v>1150000</v>
      </c>
      <c r="R24" s="16">
        <v>2100000</v>
      </c>
      <c r="S24" s="24"/>
      <c r="T24" s="17">
        <f t="shared" si="2"/>
        <v>-22530000</v>
      </c>
    </row>
    <row r="25" spans="1:20" ht="30" x14ac:dyDescent="0.25">
      <c r="A25" s="26"/>
      <c r="B25" s="13" t="s">
        <v>49</v>
      </c>
      <c r="C25" s="16">
        <v>10</v>
      </c>
      <c r="D25" s="16"/>
      <c r="E25" s="16">
        <v>5856000</v>
      </c>
      <c r="F25" s="16">
        <v>6000000</v>
      </c>
      <c r="G25" s="19">
        <f t="shared" si="1"/>
        <v>121750000</v>
      </c>
      <c r="H25" s="16">
        <v>2300000</v>
      </c>
      <c r="I25" s="27">
        <f>15*5000000</f>
        <v>75000000</v>
      </c>
      <c r="J25" s="16">
        <f t="shared" si="5"/>
        <v>9000000</v>
      </c>
      <c r="K25" s="16"/>
      <c r="L25" s="43">
        <v>600000</v>
      </c>
      <c r="M25" s="16">
        <v>1000000</v>
      </c>
      <c r="N25" s="18">
        <f t="shared" si="6"/>
        <v>30000000</v>
      </c>
      <c r="O25" s="16">
        <v>2000000</v>
      </c>
      <c r="P25" s="16"/>
      <c r="Q25" s="27">
        <f t="shared" si="4"/>
        <v>1150000</v>
      </c>
      <c r="R25" s="41">
        <v>700000</v>
      </c>
      <c r="S25" s="24"/>
      <c r="T25" s="17">
        <f t="shared" si="2"/>
        <v>-121894000</v>
      </c>
    </row>
    <row r="26" spans="1:20" ht="30" x14ac:dyDescent="0.25">
      <c r="A26" s="12"/>
      <c r="B26" s="13" t="s">
        <v>50</v>
      </c>
      <c r="C26" s="16">
        <v>18</v>
      </c>
      <c r="D26" s="16"/>
      <c r="E26" s="16">
        <v>42865407</v>
      </c>
      <c r="F26" s="16">
        <v>58315000</v>
      </c>
      <c r="G26" s="19">
        <f t="shared" si="1"/>
        <v>31150000</v>
      </c>
      <c r="H26" s="16">
        <v>3600000</v>
      </c>
      <c r="I26" s="16">
        <v>13750000</v>
      </c>
      <c r="J26" s="16">
        <f t="shared" si="5"/>
        <v>1650000</v>
      </c>
      <c r="K26" s="16"/>
      <c r="L26" s="16">
        <f t="shared" si="0"/>
        <v>5500000</v>
      </c>
      <c r="M26" s="16"/>
      <c r="N26" s="18">
        <f t="shared" si="6"/>
        <v>5500000</v>
      </c>
      <c r="O26" s="16"/>
      <c r="P26" s="16"/>
      <c r="Q26" s="27">
        <f t="shared" si="4"/>
        <v>1150000</v>
      </c>
      <c r="R26" s="16"/>
      <c r="S26" s="24"/>
      <c r="T26" s="17">
        <f t="shared" si="2"/>
        <v>-46599593</v>
      </c>
    </row>
    <row r="27" spans="1:20" ht="30" x14ac:dyDescent="0.25">
      <c r="A27" s="12"/>
      <c r="B27" s="13" t="s">
        <v>51</v>
      </c>
      <c r="C27" s="16">
        <v>16</v>
      </c>
      <c r="D27" s="16"/>
      <c r="E27" s="16">
        <v>30000000</v>
      </c>
      <c r="F27" s="16">
        <v>35000000</v>
      </c>
      <c r="G27" s="19">
        <f t="shared" si="1"/>
        <v>26750000</v>
      </c>
      <c r="H27" s="16">
        <v>3600000</v>
      </c>
      <c r="I27" s="27">
        <f>20*500000</f>
        <v>10000000</v>
      </c>
      <c r="J27" s="27">
        <f t="shared" si="5"/>
        <v>1200000</v>
      </c>
      <c r="K27" s="16"/>
      <c r="L27" s="16">
        <v>2000000</v>
      </c>
      <c r="M27" s="16">
        <v>1000000</v>
      </c>
      <c r="N27" s="18">
        <f t="shared" si="6"/>
        <v>4000000</v>
      </c>
      <c r="O27" s="16">
        <v>1000000</v>
      </c>
      <c r="P27" s="16"/>
      <c r="Q27" s="27">
        <f t="shared" si="4"/>
        <v>1150000</v>
      </c>
      <c r="R27" s="27">
        <f>4*700000</f>
        <v>2800000</v>
      </c>
      <c r="S27" s="24"/>
      <c r="T27" s="17">
        <f t="shared" si="2"/>
        <v>-31750000</v>
      </c>
    </row>
    <row r="28" spans="1:20" ht="30" x14ac:dyDescent="0.25">
      <c r="A28" s="12"/>
      <c r="B28" s="13" t="s">
        <v>52</v>
      </c>
      <c r="C28" s="16"/>
      <c r="D28" s="16"/>
      <c r="E28" s="16"/>
      <c r="F28" s="16"/>
      <c r="G28" s="19">
        <f t="shared" si="1"/>
        <v>4750000</v>
      </c>
      <c r="H28" s="16">
        <v>3600000</v>
      </c>
      <c r="I28" s="16"/>
      <c r="J28" s="16">
        <f t="shared" si="5"/>
        <v>0</v>
      </c>
      <c r="K28" s="16"/>
      <c r="L28" s="16">
        <f t="shared" si="0"/>
        <v>0</v>
      </c>
      <c r="M28" s="16"/>
      <c r="N28" s="18">
        <f t="shared" si="6"/>
        <v>0</v>
      </c>
      <c r="O28" s="16"/>
      <c r="P28" s="16"/>
      <c r="Q28" s="27">
        <f t="shared" si="4"/>
        <v>1150000</v>
      </c>
      <c r="R28" s="16"/>
      <c r="S28" s="24"/>
      <c r="T28" s="17">
        <f t="shared" si="2"/>
        <v>-4750000</v>
      </c>
    </row>
    <row r="29" spans="1:20" ht="30" x14ac:dyDescent="0.25">
      <c r="A29" s="12"/>
      <c r="B29" s="13" t="s">
        <v>53</v>
      </c>
      <c r="C29" s="16"/>
      <c r="D29" s="16"/>
      <c r="E29" s="16"/>
      <c r="F29" s="16"/>
      <c r="G29" s="19">
        <f t="shared" si="1"/>
        <v>4750000</v>
      </c>
      <c r="H29" s="16">
        <v>3600000</v>
      </c>
      <c r="I29" s="16"/>
      <c r="J29" s="16">
        <f t="shared" si="5"/>
        <v>0</v>
      </c>
      <c r="K29" s="16"/>
      <c r="L29" s="16">
        <f t="shared" si="0"/>
        <v>0</v>
      </c>
      <c r="M29" s="16"/>
      <c r="N29" s="18">
        <f t="shared" si="6"/>
        <v>0</v>
      </c>
      <c r="O29" s="16"/>
      <c r="P29" s="16"/>
      <c r="Q29" s="27">
        <f t="shared" si="4"/>
        <v>1150000</v>
      </c>
      <c r="R29" s="16"/>
      <c r="S29" s="24"/>
      <c r="T29" s="17">
        <f t="shared" si="2"/>
        <v>-4750000</v>
      </c>
    </row>
    <row r="30" spans="1:20" ht="45" x14ac:dyDescent="0.25">
      <c r="A30" s="12"/>
      <c r="B30" s="13" t="s">
        <v>54</v>
      </c>
      <c r="C30" s="16">
        <v>30</v>
      </c>
      <c r="D30" s="16">
        <v>3</v>
      </c>
      <c r="E30" s="16">
        <v>9377028</v>
      </c>
      <c r="F30" s="16">
        <v>28338360</v>
      </c>
      <c r="G30" s="19">
        <f t="shared" si="1"/>
        <v>26150000</v>
      </c>
      <c r="H30" s="16">
        <v>3800000</v>
      </c>
      <c r="I30" s="16">
        <v>10000000</v>
      </c>
      <c r="J30" s="16">
        <f t="shared" si="5"/>
        <v>1200000</v>
      </c>
      <c r="K30" s="16"/>
      <c r="L30" s="16">
        <f t="shared" si="0"/>
        <v>4000000</v>
      </c>
      <c r="M30" s="16">
        <v>2000000</v>
      </c>
      <c r="N30" s="18">
        <f t="shared" si="6"/>
        <v>4000000</v>
      </c>
      <c r="O30" s="16"/>
      <c r="P30" s="16"/>
      <c r="Q30" s="27">
        <f t="shared" si="4"/>
        <v>1150000</v>
      </c>
      <c r="R30" s="16"/>
      <c r="S30" s="22"/>
      <c r="T30" s="17">
        <f t="shared" si="2"/>
        <v>-45111332</v>
      </c>
    </row>
    <row r="31" spans="1:20" ht="45" x14ac:dyDescent="0.25">
      <c r="A31" s="12"/>
      <c r="B31" s="13" t="s">
        <v>60</v>
      </c>
      <c r="C31" s="16">
        <v>18</v>
      </c>
      <c r="D31" s="16"/>
      <c r="E31" s="16">
        <v>8005258</v>
      </c>
      <c r="F31" s="16">
        <v>8005258</v>
      </c>
      <c r="G31" s="19">
        <f t="shared" si="1"/>
        <v>20680000</v>
      </c>
      <c r="H31" s="16">
        <v>3590000</v>
      </c>
      <c r="I31" s="16">
        <v>7000000</v>
      </c>
      <c r="J31" s="16">
        <f t="shared" si="5"/>
        <v>840000</v>
      </c>
      <c r="K31" s="16"/>
      <c r="L31" s="16">
        <f t="shared" si="0"/>
        <v>2800000</v>
      </c>
      <c r="M31" s="16">
        <v>1000000</v>
      </c>
      <c r="N31" s="18">
        <f t="shared" si="6"/>
        <v>2800000</v>
      </c>
      <c r="O31" s="16">
        <v>1500000</v>
      </c>
      <c r="P31" s="16"/>
      <c r="Q31" s="27">
        <f t="shared" si="4"/>
        <v>1150000</v>
      </c>
      <c r="R31" s="16"/>
      <c r="S31" s="24"/>
      <c r="T31" s="17">
        <f t="shared" si="2"/>
        <v>-20680000</v>
      </c>
    </row>
    <row r="32" spans="1:20" ht="45" x14ac:dyDescent="0.25">
      <c r="A32" s="12"/>
      <c r="B32" s="13" t="s">
        <v>55</v>
      </c>
      <c r="C32" s="16"/>
      <c r="D32" s="16"/>
      <c r="E32" s="16"/>
      <c r="F32" s="16"/>
      <c r="G32" s="19">
        <f t="shared" si="1"/>
        <v>4750000</v>
      </c>
      <c r="H32" s="16">
        <v>3600000</v>
      </c>
      <c r="I32" s="16"/>
      <c r="J32" s="16">
        <f t="shared" si="5"/>
        <v>0</v>
      </c>
      <c r="K32" s="16"/>
      <c r="L32" s="16">
        <f t="shared" si="0"/>
        <v>0</v>
      </c>
      <c r="M32" s="16"/>
      <c r="N32" s="18">
        <f t="shared" si="6"/>
        <v>0</v>
      </c>
      <c r="O32" s="16"/>
      <c r="P32" s="16"/>
      <c r="Q32" s="27">
        <f t="shared" si="4"/>
        <v>1150000</v>
      </c>
      <c r="R32" s="16"/>
      <c r="S32" s="24"/>
      <c r="T32" s="17">
        <f t="shared" si="2"/>
        <v>-4750000</v>
      </c>
    </row>
    <row r="33" spans="1:20" ht="30" x14ac:dyDescent="0.25">
      <c r="A33" s="12"/>
      <c r="B33" s="13" t="s">
        <v>56</v>
      </c>
      <c r="C33" s="16"/>
      <c r="D33" s="16"/>
      <c r="E33" s="16"/>
      <c r="F33" s="16"/>
      <c r="G33" s="19">
        <f t="shared" si="1"/>
        <v>4750000</v>
      </c>
      <c r="H33" s="16">
        <v>3600000</v>
      </c>
      <c r="I33" s="16"/>
      <c r="J33" s="16">
        <f t="shared" si="5"/>
        <v>0</v>
      </c>
      <c r="K33" s="16"/>
      <c r="L33" s="16">
        <f t="shared" si="0"/>
        <v>0</v>
      </c>
      <c r="M33" s="16"/>
      <c r="N33" s="18">
        <f t="shared" si="6"/>
        <v>0</v>
      </c>
      <c r="O33" s="16"/>
      <c r="P33" s="16"/>
      <c r="Q33" s="27">
        <f t="shared" si="4"/>
        <v>1150000</v>
      </c>
      <c r="R33" s="16"/>
      <c r="S33" s="24"/>
      <c r="T33" s="17">
        <f t="shared" si="2"/>
        <v>-4750000</v>
      </c>
    </row>
    <row r="34" spans="1:20" ht="45" x14ac:dyDescent="0.25">
      <c r="A34" s="26"/>
      <c r="B34" s="13" t="s">
        <v>57</v>
      </c>
      <c r="C34" s="16">
        <v>8</v>
      </c>
      <c r="D34" s="16"/>
      <c r="E34" s="16">
        <v>4705000</v>
      </c>
      <c r="F34" s="27">
        <v>4705000</v>
      </c>
      <c r="G34" s="19">
        <f t="shared" si="1"/>
        <v>19560000</v>
      </c>
      <c r="H34" s="16">
        <v>3390000</v>
      </c>
      <c r="I34" s="16">
        <v>6000000</v>
      </c>
      <c r="J34" s="16">
        <f t="shared" si="5"/>
        <v>720000</v>
      </c>
      <c r="K34" s="16"/>
      <c r="L34" s="16">
        <v>1200000</v>
      </c>
      <c r="M34" s="16">
        <v>1000000</v>
      </c>
      <c r="N34" s="18">
        <f>12*200000</f>
        <v>2400000</v>
      </c>
      <c r="O34" s="16">
        <v>3000000</v>
      </c>
      <c r="P34" s="16"/>
      <c r="Q34" s="27">
        <f t="shared" si="4"/>
        <v>1150000</v>
      </c>
      <c r="R34" s="16">
        <v>700000</v>
      </c>
      <c r="S34" s="24"/>
      <c r="T34" s="17">
        <f t="shared" si="2"/>
        <v>-19560000</v>
      </c>
    </row>
    <row r="35" spans="1:20" ht="30" x14ac:dyDescent="0.25">
      <c r="A35" s="26"/>
      <c r="B35" s="15" t="s">
        <v>58</v>
      </c>
      <c r="C35" s="16">
        <v>9</v>
      </c>
      <c r="D35" s="16"/>
      <c r="E35" s="16">
        <v>1512000</v>
      </c>
      <c r="F35" s="16">
        <v>11800000</v>
      </c>
      <c r="G35" s="19">
        <f t="shared" si="1"/>
        <v>28120000</v>
      </c>
      <c r="H35" s="16">
        <v>3570000</v>
      </c>
      <c r="I35" s="16">
        <v>10000000</v>
      </c>
      <c r="J35" s="16">
        <f t="shared" si="5"/>
        <v>1200000</v>
      </c>
      <c r="K35" s="16"/>
      <c r="L35" s="16">
        <v>3200000</v>
      </c>
      <c r="M35" s="16">
        <v>2000000</v>
      </c>
      <c r="N35" s="18">
        <f t="shared" si="6"/>
        <v>4000000</v>
      </c>
      <c r="O35" s="16">
        <v>2300000</v>
      </c>
      <c r="P35" s="16"/>
      <c r="Q35" s="27">
        <f t="shared" si="4"/>
        <v>1150000</v>
      </c>
      <c r="R35" s="16">
        <v>700000</v>
      </c>
      <c r="S35" s="24"/>
      <c r="T35" s="17">
        <f t="shared" si="2"/>
        <v>-38408000</v>
      </c>
    </row>
    <row r="36" spans="1:20" ht="30" x14ac:dyDescent="0.25">
      <c r="A36" s="20"/>
      <c r="B36" s="13" t="s">
        <v>59</v>
      </c>
      <c r="C36" s="21">
        <v>41</v>
      </c>
      <c r="D36" s="21">
        <v>5</v>
      </c>
      <c r="E36" s="21"/>
      <c r="F36" s="21"/>
      <c r="G36" s="19">
        <f t="shared" si="1"/>
        <v>4750000</v>
      </c>
      <c r="H36" s="22">
        <v>3600000</v>
      </c>
      <c r="I36" s="21"/>
      <c r="J36" s="16">
        <f t="shared" si="5"/>
        <v>0</v>
      </c>
      <c r="K36" s="21"/>
      <c r="L36" s="22">
        <f t="shared" si="0"/>
        <v>0</v>
      </c>
      <c r="M36" s="21"/>
      <c r="N36" s="18">
        <f t="shared" si="6"/>
        <v>0</v>
      </c>
      <c r="O36" s="21"/>
      <c r="P36" s="21"/>
      <c r="Q36" s="27">
        <f t="shared" si="4"/>
        <v>1150000</v>
      </c>
      <c r="R36" s="16"/>
      <c r="S36" s="25"/>
      <c r="T36" s="17">
        <f t="shared" si="2"/>
        <v>-4750000</v>
      </c>
    </row>
    <row r="37" spans="1:20" ht="20.25" customHeight="1" x14ac:dyDescent="0.25">
      <c r="A37" s="10"/>
      <c r="B37" s="10" t="s">
        <v>61</v>
      </c>
      <c r="C37" s="23">
        <f>SUM(C8:C36)</f>
        <v>562</v>
      </c>
      <c r="D37" s="23">
        <f t="shared" ref="D37:T37" si="7">SUM(D8:D36)</f>
        <v>33</v>
      </c>
      <c r="E37" s="23">
        <f t="shared" si="7"/>
        <v>443626540</v>
      </c>
      <c r="F37" s="23">
        <f t="shared" si="7"/>
        <v>588380084</v>
      </c>
      <c r="G37" s="19">
        <f t="shared" si="1"/>
        <v>894436400</v>
      </c>
      <c r="H37" s="23">
        <f t="shared" si="7"/>
        <v>124050000</v>
      </c>
      <c r="I37" s="23">
        <f t="shared" si="7"/>
        <v>347820000</v>
      </c>
      <c r="J37" s="23">
        <f t="shared" si="7"/>
        <v>46598400</v>
      </c>
      <c r="K37" s="23">
        <f t="shared" si="7"/>
        <v>0</v>
      </c>
      <c r="L37" s="23">
        <f t="shared" si="7"/>
        <v>97728000</v>
      </c>
      <c r="M37" s="23">
        <f t="shared" si="7"/>
        <v>32000000</v>
      </c>
      <c r="N37" s="23"/>
      <c r="O37" s="23">
        <f t="shared" si="7"/>
        <v>36800000</v>
      </c>
      <c r="P37" s="23">
        <f t="shared" si="7"/>
        <v>0</v>
      </c>
      <c r="Q37" s="23">
        <f t="shared" si="7"/>
        <v>36600000</v>
      </c>
      <c r="R37" s="23">
        <f t="shared" si="7"/>
        <v>104300000</v>
      </c>
      <c r="S37" s="23">
        <f t="shared" si="7"/>
        <v>68540000</v>
      </c>
      <c r="T37" s="23">
        <f t="shared" si="7"/>
        <v>-1255257944</v>
      </c>
    </row>
    <row r="38" spans="1:20" x14ac:dyDescent="0.25">
      <c r="Q38" s="45" t="s">
        <v>27</v>
      </c>
      <c r="R38" s="45"/>
      <c r="S38" s="45"/>
    </row>
    <row r="39" spans="1:20" x14ac:dyDescent="0.25">
      <c r="Q39" s="45" t="s">
        <v>8</v>
      </c>
      <c r="R39" s="45"/>
      <c r="S39" s="45"/>
    </row>
    <row r="40" spans="1:20" x14ac:dyDescent="0.25">
      <c r="Q40" s="45"/>
      <c r="R40" s="45"/>
      <c r="S40" s="45"/>
    </row>
  </sheetData>
  <mergeCells count="14">
    <mergeCell ref="Q40:S40"/>
    <mergeCell ref="E5:E6"/>
    <mergeCell ref="F5:F6"/>
    <mergeCell ref="G5:S5"/>
    <mergeCell ref="T5:T6"/>
    <mergeCell ref="Q38:S38"/>
    <mergeCell ref="Q39:S39"/>
    <mergeCell ref="O1:S1"/>
    <mergeCell ref="O2:S2"/>
    <mergeCell ref="A3:T3"/>
    <mergeCell ref="A5:A6"/>
    <mergeCell ref="B5:B6"/>
    <mergeCell ref="C5:C6"/>
    <mergeCell ref="D5:D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view="pageBreakPreview" zoomScale="60" zoomScaleNormal="85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T8" sqref="T8"/>
    </sheetView>
  </sheetViews>
  <sheetFormatPr defaultColWidth="9.140625" defaultRowHeight="15" x14ac:dyDescent="0.25"/>
  <cols>
    <col min="1" max="1" width="3.42578125" style="1" customWidth="1"/>
    <col min="2" max="2" width="25.85546875" style="1" customWidth="1"/>
    <col min="3" max="3" width="6" style="1" customWidth="1"/>
    <col min="4" max="4" width="7" style="1" customWidth="1"/>
    <col min="5" max="6" width="12" style="1" customWidth="1"/>
    <col min="7" max="7" width="17.140625" style="1" customWidth="1"/>
    <col min="8" max="8" width="12.42578125" style="1" customWidth="1"/>
    <col min="9" max="9" width="11.5703125" style="1" customWidth="1"/>
    <col min="10" max="10" width="12.7109375" style="1" customWidth="1"/>
    <col min="11" max="11" width="9.140625" style="1" customWidth="1"/>
    <col min="12" max="12" width="11.7109375" style="1" customWidth="1"/>
    <col min="13" max="13" width="11.140625" style="1" customWidth="1"/>
    <col min="14" max="14" width="12.85546875" style="1" customWidth="1"/>
    <col min="15" max="15" width="10.42578125" style="1" bestFit="1" customWidth="1"/>
    <col min="16" max="16" width="10.42578125" style="1" hidden="1" customWidth="1"/>
    <col min="17" max="17" width="12.85546875" style="1" customWidth="1"/>
    <col min="18" max="18" width="12.140625" style="1" customWidth="1"/>
    <col min="19" max="19" width="14.28515625" style="1" customWidth="1"/>
    <col min="20" max="20" width="18.140625" style="1" customWidth="1"/>
    <col min="21" max="16384" width="9.140625" style="1"/>
  </cols>
  <sheetData>
    <row r="1" spans="1:20" x14ac:dyDescent="0.25">
      <c r="A1" s="6" t="s">
        <v>9</v>
      </c>
      <c r="B1" s="6"/>
      <c r="C1" s="6"/>
      <c r="D1" s="6"/>
      <c r="E1" s="6"/>
      <c r="F1" s="6"/>
      <c r="O1" s="48" t="s">
        <v>6</v>
      </c>
      <c r="P1" s="48"/>
      <c r="Q1" s="48"/>
      <c r="R1" s="48"/>
      <c r="S1" s="48"/>
    </row>
    <row r="2" spans="1:20" x14ac:dyDescent="0.25">
      <c r="A2" s="5" t="s">
        <v>10</v>
      </c>
      <c r="B2" s="28"/>
      <c r="C2" s="28"/>
      <c r="D2" s="28"/>
      <c r="E2" s="28"/>
      <c r="F2" s="28"/>
      <c r="O2" s="48" t="s">
        <v>7</v>
      </c>
      <c r="P2" s="48"/>
      <c r="Q2" s="48"/>
      <c r="R2" s="48"/>
      <c r="S2" s="48"/>
    </row>
    <row r="3" spans="1:20" ht="61.5" customHeight="1" x14ac:dyDescent="0.3">
      <c r="A3" s="49" t="s">
        <v>28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</row>
    <row r="4" spans="1:20" ht="21" customHeight="1" x14ac:dyDescent="0.25"/>
    <row r="5" spans="1:20" s="2" customFormat="1" ht="24" customHeight="1" x14ac:dyDescent="0.25">
      <c r="A5" s="46" t="s">
        <v>18</v>
      </c>
      <c r="B5" s="46" t="s">
        <v>3</v>
      </c>
      <c r="C5" s="46" t="s">
        <v>4</v>
      </c>
      <c r="D5" s="46" t="s">
        <v>5</v>
      </c>
      <c r="E5" s="50" t="s">
        <v>30</v>
      </c>
      <c r="F5" s="52" t="s">
        <v>31</v>
      </c>
      <c r="G5" s="54" t="s">
        <v>14</v>
      </c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6"/>
      <c r="T5" s="47" t="s">
        <v>25</v>
      </c>
    </row>
    <row r="6" spans="1:20" s="2" customFormat="1" ht="141" customHeight="1" x14ac:dyDescent="0.25">
      <c r="A6" s="46"/>
      <c r="B6" s="46"/>
      <c r="C6" s="46"/>
      <c r="D6" s="46"/>
      <c r="E6" s="51"/>
      <c r="F6" s="53"/>
      <c r="G6" s="7" t="s">
        <v>0</v>
      </c>
      <c r="H6" s="8" t="s">
        <v>15</v>
      </c>
      <c r="I6" s="8" t="s">
        <v>2</v>
      </c>
      <c r="J6" s="8" t="s">
        <v>16</v>
      </c>
      <c r="K6" s="8" t="s">
        <v>17</v>
      </c>
      <c r="L6" s="9" t="s">
        <v>19</v>
      </c>
      <c r="M6" s="8" t="s">
        <v>21</v>
      </c>
      <c r="N6" s="9" t="s">
        <v>20</v>
      </c>
      <c r="O6" s="8" t="s">
        <v>62</v>
      </c>
      <c r="P6" s="9" t="s">
        <v>22</v>
      </c>
      <c r="Q6" s="8" t="s">
        <v>23</v>
      </c>
      <c r="R6" s="8" t="s">
        <v>24</v>
      </c>
      <c r="S6" s="8" t="s">
        <v>26</v>
      </c>
      <c r="T6" s="47"/>
    </row>
    <row r="7" spans="1:20" ht="18" customHeight="1" x14ac:dyDescent="0.25">
      <c r="A7" s="3">
        <v>1</v>
      </c>
      <c r="B7" s="3">
        <v>2</v>
      </c>
      <c r="C7" s="3">
        <v>6</v>
      </c>
      <c r="D7" s="3">
        <v>7</v>
      </c>
      <c r="E7" s="3">
        <v>8</v>
      </c>
      <c r="F7" s="3">
        <v>9</v>
      </c>
      <c r="G7" s="3">
        <v>10</v>
      </c>
      <c r="H7" s="3">
        <v>11</v>
      </c>
      <c r="I7" s="3">
        <v>12</v>
      </c>
      <c r="J7" s="3">
        <v>13</v>
      </c>
      <c r="K7" s="3">
        <v>14</v>
      </c>
      <c r="L7" s="3">
        <v>15</v>
      </c>
      <c r="M7" s="3">
        <v>16</v>
      </c>
      <c r="N7" s="3">
        <v>17</v>
      </c>
      <c r="O7" s="3">
        <v>18</v>
      </c>
      <c r="P7" s="3">
        <v>19</v>
      </c>
      <c r="Q7" s="3">
        <v>20</v>
      </c>
      <c r="R7" s="3">
        <v>21</v>
      </c>
      <c r="S7" s="3">
        <v>22</v>
      </c>
      <c r="T7" s="10" t="s">
        <v>29</v>
      </c>
    </row>
    <row r="8" spans="1:20" ht="70.5" customHeight="1" x14ac:dyDescent="0.25">
      <c r="A8" s="3"/>
      <c r="B8" s="13" t="s">
        <v>63</v>
      </c>
      <c r="C8" s="57">
        <v>75</v>
      </c>
      <c r="D8" s="57">
        <v>4</v>
      </c>
      <c r="E8" s="57">
        <v>68000000</v>
      </c>
      <c r="F8" s="57">
        <v>40000000</v>
      </c>
      <c r="G8" s="58">
        <f t="shared" ref="G8" si="0">SUM(H8:S8)</f>
        <v>162167000</v>
      </c>
      <c r="H8" s="57">
        <v>7200000</v>
      </c>
      <c r="I8" s="59">
        <f>170*250000</f>
        <v>42500000</v>
      </c>
      <c r="J8" s="59">
        <f>170*2*30000</f>
        <v>10200000</v>
      </c>
      <c r="K8" s="57"/>
      <c r="L8" s="57">
        <v>9000000</v>
      </c>
      <c r="M8" s="57">
        <v>6000000</v>
      </c>
      <c r="N8" s="60">
        <f>170*350000</f>
        <v>59500000</v>
      </c>
      <c r="O8" s="57">
        <v>6000000</v>
      </c>
      <c r="P8" s="57"/>
      <c r="Q8" s="59">
        <v>3100000</v>
      </c>
      <c r="R8" s="57">
        <f>9*700000</f>
        <v>6300000</v>
      </c>
      <c r="S8" s="61">
        <v>12367000</v>
      </c>
      <c r="T8" s="62">
        <f t="shared" ref="T8" si="1">E8-F8-G8</f>
        <v>-134167000</v>
      </c>
    </row>
    <row r="9" spans="1:20" ht="28.5" customHeight="1" x14ac:dyDescent="0.25">
      <c r="A9" s="3"/>
      <c r="B9" s="13"/>
      <c r="C9" s="22"/>
      <c r="D9" s="22"/>
      <c r="E9" s="22"/>
      <c r="F9" s="22"/>
      <c r="G9" s="35"/>
      <c r="H9" s="22"/>
      <c r="I9" s="22"/>
      <c r="J9" s="22"/>
      <c r="K9" s="22"/>
      <c r="L9" s="22"/>
      <c r="M9" s="22"/>
      <c r="N9" s="29"/>
      <c r="O9" s="22"/>
      <c r="P9" s="22"/>
      <c r="Q9" s="22"/>
      <c r="R9" s="22"/>
      <c r="S9" s="22"/>
      <c r="T9" s="17"/>
    </row>
    <row r="10" spans="1:20" ht="16.5" customHeight="1" x14ac:dyDescent="0.25">
      <c r="A10" s="30"/>
      <c r="B10" s="31"/>
      <c r="C10" s="32"/>
      <c r="D10" s="32"/>
      <c r="E10" s="32"/>
      <c r="F10" s="32"/>
      <c r="G10" s="36"/>
      <c r="H10" s="32"/>
      <c r="I10" s="32"/>
      <c r="J10" s="32"/>
      <c r="K10" s="32"/>
      <c r="L10" s="32"/>
      <c r="M10" s="32"/>
      <c r="N10" s="33"/>
      <c r="O10" s="32"/>
      <c r="P10" s="32"/>
      <c r="Q10" s="32"/>
      <c r="R10" s="32"/>
      <c r="S10" s="32"/>
      <c r="T10" s="34"/>
    </row>
    <row r="11" spans="1:20" x14ac:dyDescent="0.25">
      <c r="Q11" s="45" t="s">
        <v>27</v>
      </c>
      <c r="R11" s="45"/>
      <c r="S11" s="45"/>
    </row>
    <row r="12" spans="1:20" x14ac:dyDescent="0.25">
      <c r="Q12" s="45" t="s">
        <v>8</v>
      </c>
      <c r="R12" s="45"/>
      <c r="S12" s="45"/>
    </row>
    <row r="13" spans="1:20" x14ac:dyDescent="0.25">
      <c r="Q13" s="45"/>
      <c r="R13" s="45"/>
      <c r="S13" s="45"/>
    </row>
  </sheetData>
  <mergeCells count="14">
    <mergeCell ref="T5:T6"/>
    <mergeCell ref="Q11:S11"/>
    <mergeCell ref="Q12:S12"/>
    <mergeCell ref="Q13:S13"/>
    <mergeCell ref="O1:S1"/>
    <mergeCell ref="O2:S2"/>
    <mergeCell ref="A3:T3"/>
    <mergeCell ref="A5:A6"/>
    <mergeCell ref="B5:B6"/>
    <mergeCell ref="C5:C6"/>
    <mergeCell ref="D5:D6"/>
    <mergeCell ref="E5:E6"/>
    <mergeCell ref="F5:F6"/>
    <mergeCell ref="G5:S5"/>
  </mergeCells>
  <pageMargins left="0.7" right="0.7" top="0.75" bottom="0.75" header="0.3" footer="0.3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Kiem tra</vt:lpstr>
      <vt:lpstr>don vi 2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2020-03-31T03:55:09Z</cp:lastPrinted>
  <dcterms:created xsi:type="dcterms:W3CDTF">2015-08-18T09:22:17Z</dcterms:created>
  <dcterms:modified xsi:type="dcterms:W3CDTF">2020-03-31T03:58:15Z</dcterms:modified>
</cp:coreProperties>
</file>